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OneDrive\Área de Trabalho\"/>
    </mc:Choice>
  </mc:AlternateContent>
  <xr:revisionPtr revIDLastSave="0" documentId="13_ncr:1_{87E5307C-B31D-42E4-BACD-00871FA7B829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Plan1" sheetId="1" r:id="rId1"/>
    <sheet name="Plan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1" i="1" l="1"/>
  <c r="U11" i="1" l="1"/>
  <c r="S11" i="1"/>
  <c r="Q11" i="1"/>
  <c r="R11" i="1" l="1"/>
  <c r="U18" i="2"/>
  <c r="S18" i="2"/>
  <c r="T18" i="2" s="1"/>
  <c r="Q18" i="2"/>
  <c r="R18" i="2" s="1"/>
  <c r="O18" i="2"/>
  <c r="P18" i="2" s="1"/>
  <c r="U17" i="2"/>
  <c r="S17" i="2"/>
  <c r="T17" i="2" s="1"/>
  <c r="S21" i="2" s="1"/>
  <c r="Q17" i="2"/>
  <c r="R17" i="2" s="1"/>
  <c r="Q20" i="2" s="1"/>
  <c r="O17" i="2"/>
  <c r="P17" i="2" s="1"/>
  <c r="O19" i="2" s="1"/>
  <c r="U12" i="2"/>
  <c r="S12" i="2"/>
  <c r="T12" i="2" s="1"/>
  <c r="Q12" i="2"/>
  <c r="R12" i="2" s="1"/>
  <c r="O12" i="2"/>
  <c r="P12" i="2" s="1"/>
  <c r="U11" i="2"/>
  <c r="S11" i="2"/>
  <c r="T11" i="2" s="1"/>
  <c r="Q11" i="2"/>
  <c r="R11" i="2" s="1"/>
  <c r="O11" i="2"/>
  <c r="P11" i="2" s="1"/>
  <c r="U10" i="2"/>
  <c r="S10" i="2"/>
  <c r="Q10" i="2"/>
  <c r="O10" i="2"/>
  <c r="F10" i="2"/>
  <c r="U9" i="2"/>
  <c r="S9" i="2"/>
  <c r="Q9" i="2"/>
  <c r="O9" i="2"/>
  <c r="F9" i="2"/>
  <c r="U8" i="2"/>
  <c r="S8" i="2"/>
  <c r="Q8" i="2"/>
  <c r="O8" i="2"/>
  <c r="F8" i="2"/>
  <c r="U7" i="2"/>
  <c r="S7" i="2"/>
  <c r="Q7" i="2"/>
  <c r="O7" i="2"/>
  <c r="F7" i="2"/>
  <c r="P7" i="2" s="1"/>
  <c r="T11" i="1"/>
  <c r="V11" i="1"/>
  <c r="R7" i="2" l="1"/>
  <c r="V7" i="2"/>
  <c r="P8" i="2"/>
  <c r="R8" i="2"/>
  <c r="T8" i="2"/>
  <c r="V8" i="2"/>
  <c r="P9" i="2"/>
  <c r="R9" i="2"/>
  <c r="T9" i="2"/>
  <c r="V9" i="2"/>
  <c r="P10" i="2"/>
  <c r="R10" i="2"/>
  <c r="T10" i="2"/>
  <c r="V10" i="2"/>
  <c r="V11" i="2"/>
  <c r="V12" i="2"/>
  <c r="T7" i="2"/>
  <c r="V17" i="2"/>
  <c r="V18" i="2"/>
  <c r="X11" i="1"/>
  <c r="S15" i="2" l="1"/>
  <c r="S26" i="2" s="1"/>
  <c r="O13" i="2"/>
  <c r="O24" i="2" s="1"/>
  <c r="Q14" i="2"/>
  <c r="Q25" i="2" s="1"/>
</calcChain>
</file>

<file path=xl/sharedStrings.xml><?xml version="1.0" encoding="utf-8"?>
<sst xmlns="http://schemas.openxmlformats.org/spreadsheetml/2006/main" count="108" uniqueCount="67">
  <si>
    <t>Grupo</t>
  </si>
  <si>
    <t xml:space="preserve">Item </t>
  </si>
  <si>
    <t xml:space="preserve">Objeto </t>
  </si>
  <si>
    <t>Unidade de Fornecimento</t>
  </si>
  <si>
    <t xml:space="preserve">Propostas Comerciais (valor unitário) </t>
  </si>
  <si>
    <t>Preços Públicos</t>
  </si>
  <si>
    <t>MÉDIA</t>
  </si>
  <si>
    <t>MEDIANA</t>
  </si>
  <si>
    <t>MENOR VALOR</t>
  </si>
  <si>
    <t>Desvio Padrão</t>
  </si>
  <si>
    <t>CV</t>
  </si>
  <si>
    <t xml:space="preserve">Empresa A </t>
  </si>
  <si>
    <t xml:space="preserve">Empresa B               </t>
  </si>
  <si>
    <t xml:space="preserve">Empresa C             </t>
  </si>
  <si>
    <t xml:space="preserve">Empresa D             </t>
  </si>
  <si>
    <t>Valor Unitário</t>
  </si>
  <si>
    <t xml:space="preserve">Valor Total </t>
  </si>
  <si>
    <t>Valor Total Anual</t>
  </si>
  <si>
    <t>Crédito de Serviço de Nuvem (CSN)</t>
  </si>
  <si>
    <t>CSN</t>
  </si>
  <si>
    <t>CSN - m</t>
  </si>
  <si>
    <t>Consultoria Especializada do Integrador</t>
  </si>
  <si>
    <t>horas</t>
  </si>
  <si>
    <t>Consultoria Especializada do Provedor</t>
  </si>
  <si>
    <t>mês</t>
  </si>
  <si>
    <t>Treinamento Técnico</t>
  </si>
  <si>
    <t>turma</t>
  </si>
  <si>
    <t xml:space="preserve"> MAPA COMPARATIVO DE PREÇOS  (MCP) - COINF</t>
  </si>
  <si>
    <t>Quantidade mensal</t>
  </si>
  <si>
    <t>Quantidade para 24 meses (exceto item 6 do grupo 1)</t>
  </si>
  <si>
    <t xml:space="preserve">Preços Públicos (valor unitário) </t>
  </si>
  <si>
    <t>Média simples (preços públicos e propostas comerciais) p/ 24 meses</t>
  </si>
  <si>
    <t>Empresa A 
(SEI 2786651)</t>
  </si>
  <si>
    <t xml:space="preserve">Empresa B 
(SEI 2790119)              </t>
  </si>
  <si>
    <t xml:space="preserve">Empresa C 
(SEI 2790124)           </t>
  </si>
  <si>
    <t xml:space="preserve">Empresa D 
(SEI 2803631)            </t>
  </si>
  <si>
    <t>Contrato 40/2023 - TCU
(SEI 2821380)</t>
  </si>
  <si>
    <t>Contrato 28/2023 - AGU
(SEI 2821390)</t>
  </si>
  <si>
    <t>Proposta comercial SERPRO - 20240066
(SEI 2821399)</t>
  </si>
  <si>
    <t>Contrato TSE 86/2022 - SERPRO - 1 TA
(SEI 2588520)</t>
  </si>
  <si>
    <t>Valor Total por 24 meses</t>
  </si>
  <si>
    <t>Não há</t>
  </si>
  <si>
    <t>Sem correspondência</t>
  </si>
  <si>
    <t>Crédito de Serviço de Nuvem - Marketplace (CSN-m)</t>
  </si>
  <si>
    <t>Serviços de Suporte Técnico do Integrador</t>
  </si>
  <si>
    <t>N/A</t>
  </si>
  <si>
    <t>VALOR GLOBAL MÉDIO ESTIMADO - GRUPO 1</t>
  </si>
  <si>
    <t>VALOR GLOBAL DA MEDIANA ESTIMADO - GRUPO 1</t>
  </si>
  <si>
    <t>MENOR VALOR GLOBAL ESTIMADO - GRUPO 1</t>
  </si>
  <si>
    <t xml:space="preserve"> Serviço gerenciado de conectividade 10Gbps entre Contratada – Data Center Contratante e a AWS (Link de comunicação dedicado)</t>
  </si>
  <si>
    <t>Não ofertado</t>
  </si>
  <si>
    <t>Serviço gerenciado de conectividade 1Gbps entre Contratada – Data Center Contratante e o segundo Provedor (Link de comunicação dedicado)</t>
  </si>
  <si>
    <t>VALOR GLOBAL MÉDIO ESTIMADO - GRUPO 2</t>
  </si>
  <si>
    <t>VALOR GLOBAL DA MEDIANA ESTIMADO - GRUPO 2</t>
  </si>
  <si>
    <t>MENOR VALOR GLOBAL ESTIMADO - GRUPO 2</t>
  </si>
  <si>
    <t>VALOR GLOBAL MÉDIO ESTIMADO - TOTAL</t>
  </si>
  <si>
    <t>VALOR GLOBAL DA MEDIANA ESTIMADO - TOTAL</t>
  </si>
  <si>
    <t>MENOR VALOR GLOBAL ESTIMADO - TOTAL</t>
  </si>
  <si>
    <t>Item</t>
  </si>
  <si>
    <t>Assinatura anual (12 meses) de uso do software Zoom Meetings na modalidade corporativa, com capacidade para no mínimo 10 hosts, gravação em nuvem, realização de reuniões webinares e conector de sala via H.323/SIP.</t>
  </si>
  <si>
    <t>Marca/Moedlo e demais observações</t>
  </si>
  <si>
    <t>Zoom Meetings</t>
  </si>
  <si>
    <t>licença/assinatura de 12 meses</t>
  </si>
  <si>
    <t xml:space="preserve">Quantidade </t>
  </si>
  <si>
    <t>Contrato TSE 13/2024 (2805507)</t>
  </si>
  <si>
    <t>#56584</t>
  </si>
  <si>
    <t xml:space="preserve"># O símbolo jogo da velha ( #) foi sinalizado nos preços coletados que foram  desconsiderados da estimativa, por serem excessivamente elevados,  pelo critério do coeficiente de variação de até 34%.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</si>
</sst>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R$&quot;\ #,##0.00;[Red]\-&quot;R$&quot;\ #,##0.00"/>
    <numFmt numFmtId="43" formatCode="_-* #,##0.00_-;\-* #,##0.00_-;_-* &quot;-&quot;??_-;_-@_-"/>
    <numFmt numFmtId="164" formatCode="&quot;R$&quot;\ #,##0.00"/>
  </numFmts>
  <fonts count="1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name val="Calibri"/>
      <family val="2"/>
      <scheme val="minor"/>
    </font>
    <font>
      <u/>
      <sz val="11"/>
      <color rgb="FF000000"/>
      <name val="Garamond"/>
      <family val="1"/>
    </font>
    <font>
      <sz val="11"/>
      <color rgb="FF000000"/>
      <name val="Garamond"/>
      <family val="1"/>
    </font>
    <font>
      <sz val="11"/>
      <color theme="1"/>
      <name val="Calibri"/>
      <family val="2"/>
      <scheme val="minor"/>
    </font>
    <font>
      <sz val="11"/>
      <color rgb="FF000000"/>
      <name val="Cambria"/>
      <family val="1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trike/>
      <sz val="9"/>
      <color rgb="FF000000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theme="0" tint="-0.499984740745262"/>
      </left>
      <right style="thin">
        <color indexed="64"/>
      </right>
      <top style="medium">
        <color theme="0" tint="-0.499984740745262"/>
      </top>
      <bottom/>
      <diagonal/>
    </border>
    <border>
      <left style="thin">
        <color indexed="64"/>
      </left>
      <right style="thin">
        <color indexed="64"/>
      </right>
      <top style="medium">
        <color theme="0" tint="-0.499984740745262"/>
      </top>
      <bottom/>
      <diagonal/>
    </border>
    <border>
      <left style="thin">
        <color indexed="64"/>
      </left>
      <right style="thin">
        <color indexed="64"/>
      </right>
      <top style="medium">
        <color theme="0" tint="-0.499984740745262"/>
      </top>
      <bottom style="thin">
        <color indexed="64"/>
      </bottom>
      <diagonal/>
    </border>
    <border>
      <left style="thin">
        <color indexed="64"/>
      </left>
      <right style="medium">
        <color theme="0" tint="-0.499984740745262"/>
      </right>
      <top style="medium">
        <color theme="0" tint="-0.499984740745262"/>
      </top>
      <bottom style="thin">
        <color indexed="64"/>
      </bottom>
      <diagonal/>
    </border>
    <border>
      <left style="medium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0" tint="-0.499984740745262"/>
      </right>
      <top style="thin">
        <color indexed="64"/>
      </top>
      <bottom style="thin">
        <color indexed="64"/>
      </bottom>
      <diagonal/>
    </border>
    <border>
      <left style="medium">
        <color theme="0" tint="-0.499984740745262"/>
      </left>
      <right/>
      <top style="thin">
        <color indexed="64"/>
      </top>
      <bottom style="thin">
        <color indexed="64"/>
      </bottom>
      <diagonal/>
    </border>
    <border>
      <left style="medium">
        <color theme="0" tint="-0.499984740745262"/>
      </left>
      <right style="thin">
        <color indexed="64"/>
      </right>
      <top/>
      <bottom style="medium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medium">
        <color theme="0" tint="-0.499984740745262"/>
      </right>
      <top style="thin">
        <color indexed="64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indexed="64"/>
      </right>
      <top style="thin">
        <color indexed="64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medium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44">
    <xf numFmtId="0" fontId="0" fillId="0" borderId="0" xfId="0"/>
    <xf numFmtId="0" fontId="1" fillId="2" borderId="6" xfId="0" applyFont="1" applyFill="1" applyBorder="1" applyAlignment="1">
      <alignment vertical="center" wrapText="1"/>
    </xf>
    <xf numFmtId="4" fontId="1" fillId="2" borderId="6" xfId="0" applyNumberFormat="1" applyFont="1" applyFill="1" applyBorder="1" applyAlignment="1">
      <alignment horizontal="center" vertical="center"/>
    </xf>
    <xf numFmtId="2" fontId="1" fillId="2" borderId="6" xfId="0" applyNumberFormat="1" applyFont="1" applyFill="1" applyBorder="1" applyAlignment="1">
      <alignment horizontal="center" vertical="center"/>
    </xf>
    <xf numFmtId="8" fontId="1" fillId="2" borderId="6" xfId="0" applyNumberFormat="1" applyFont="1" applyFill="1" applyBorder="1" applyAlignment="1">
      <alignment horizontal="center" vertical="center"/>
    </xf>
    <xf numFmtId="9" fontId="1" fillId="2" borderId="6" xfId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/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4" fillId="13" borderId="6" xfId="0" applyFont="1" applyFill="1" applyBorder="1" applyAlignment="1">
      <alignment horizontal="center" vertical="center" wrapText="1"/>
    </xf>
    <xf numFmtId="0" fontId="9" fillId="13" borderId="6" xfId="0" applyFont="1" applyFill="1" applyBorder="1" applyAlignment="1">
      <alignment horizontal="left" vertical="center" wrapText="1"/>
    </xf>
    <xf numFmtId="0" fontId="9" fillId="13" borderId="6" xfId="0" applyFont="1" applyFill="1" applyBorder="1" applyAlignment="1">
      <alignment horizontal="center" vertical="center" wrapText="1"/>
    </xf>
    <xf numFmtId="43" fontId="9" fillId="13" borderId="6" xfId="2" applyFont="1" applyFill="1" applyBorder="1" applyAlignment="1">
      <alignment horizontal="center" vertical="center" wrapText="1"/>
    </xf>
    <xf numFmtId="164" fontId="9" fillId="14" borderId="6" xfId="0" applyNumberFormat="1" applyFont="1" applyFill="1" applyBorder="1" applyAlignment="1">
      <alignment horizontal="center" vertical="center"/>
    </xf>
    <xf numFmtId="164" fontId="9" fillId="15" borderId="6" xfId="0" applyNumberFormat="1" applyFont="1" applyFill="1" applyBorder="1" applyAlignment="1">
      <alignment horizontal="center" vertical="center"/>
    </xf>
    <xf numFmtId="4" fontId="9" fillId="16" borderId="6" xfId="0" applyNumberFormat="1" applyFont="1" applyFill="1" applyBorder="1" applyAlignment="1">
      <alignment horizontal="center" vertical="center"/>
    </xf>
    <xf numFmtId="4" fontId="9" fillId="16" borderId="6" xfId="0" applyNumberFormat="1" applyFont="1" applyFill="1" applyBorder="1" applyAlignment="1">
      <alignment horizontal="center" vertical="center" wrapText="1"/>
    </xf>
    <xf numFmtId="8" fontId="9" fillId="17" borderId="6" xfId="0" applyNumberFormat="1" applyFont="1" applyFill="1" applyBorder="1" applyAlignment="1">
      <alignment horizontal="center" vertical="center"/>
    </xf>
    <xf numFmtId="8" fontId="9" fillId="18" borderId="6" xfId="0" applyNumberFormat="1" applyFont="1" applyFill="1" applyBorder="1" applyAlignment="1">
      <alignment horizontal="center" vertical="center"/>
    </xf>
    <xf numFmtId="8" fontId="9" fillId="19" borderId="6" xfId="0" applyNumberFormat="1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9" fontId="9" fillId="0" borderId="6" xfId="1" applyFont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9" fontId="9" fillId="2" borderId="6" xfId="1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4" fillId="13" borderId="14" xfId="0" applyFont="1" applyFill="1" applyBorder="1" applyAlignment="1">
      <alignment horizontal="center" vertical="center" wrapText="1"/>
    </xf>
    <xf numFmtId="0" fontId="10" fillId="13" borderId="15" xfId="0" applyFont="1" applyFill="1" applyBorder="1" applyAlignment="1">
      <alignment horizontal="left" vertical="center" wrapText="1"/>
    </xf>
    <xf numFmtId="0" fontId="9" fillId="13" borderId="15" xfId="0" applyFont="1" applyFill="1" applyBorder="1" applyAlignment="1">
      <alignment horizontal="center" vertical="center" wrapText="1"/>
    </xf>
    <xf numFmtId="43" fontId="9" fillId="13" borderId="15" xfId="2" applyFont="1" applyFill="1" applyBorder="1" applyAlignment="1">
      <alignment horizontal="center" vertical="center" wrapText="1"/>
    </xf>
    <xf numFmtId="43" fontId="9" fillId="13" borderId="16" xfId="2" applyFont="1" applyFill="1" applyBorder="1" applyAlignment="1">
      <alignment horizontal="center" vertical="center" wrapText="1"/>
    </xf>
    <xf numFmtId="2" fontId="9" fillId="16" borderId="17" xfId="0" applyNumberFormat="1" applyFont="1" applyFill="1" applyBorder="1" applyAlignment="1">
      <alignment horizontal="center" vertical="center"/>
    </xf>
    <xf numFmtId="164" fontId="9" fillId="14" borderId="18" xfId="0" applyNumberFormat="1" applyFont="1" applyFill="1" applyBorder="1" applyAlignment="1">
      <alignment horizontal="center" vertical="center"/>
    </xf>
    <xf numFmtId="4" fontId="9" fillId="16" borderId="19" xfId="0" applyNumberFormat="1" applyFont="1" applyFill="1" applyBorder="1" applyAlignment="1">
      <alignment horizontal="center" vertical="center"/>
    </xf>
    <xf numFmtId="4" fontId="9" fillId="16" borderId="4" xfId="0" applyNumberFormat="1" applyFont="1" applyFill="1" applyBorder="1" applyAlignment="1">
      <alignment horizontal="center" vertical="center"/>
    </xf>
    <xf numFmtId="164" fontId="9" fillId="15" borderId="4" xfId="0" applyNumberFormat="1" applyFont="1" applyFill="1" applyBorder="1" applyAlignment="1">
      <alignment horizontal="center" vertical="center"/>
    </xf>
    <xf numFmtId="164" fontId="9" fillId="15" borderId="18" xfId="0" applyNumberFormat="1" applyFont="1" applyFill="1" applyBorder="1" applyAlignment="1">
      <alignment horizontal="center" vertical="center"/>
    </xf>
    <xf numFmtId="8" fontId="9" fillId="17" borderId="7" xfId="0" applyNumberFormat="1" applyFont="1" applyFill="1" applyBorder="1" applyAlignment="1">
      <alignment horizontal="center" vertical="center"/>
    </xf>
    <xf numFmtId="0" fontId="14" fillId="13" borderId="21" xfId="0" applyFont="1" applyFill="1" applyBorder="1" applyAlignment="1">
      <alignment horizontal="center" vertical="center" wrapText="1"/>
    </xf>
    <xf numFmtId="0" fontId="9" fillId="13" borderId="21" xfId="0" applyFont="1" applyFill="1" applyBorder="1" applyAlignment="1">
      <alignment horizontal="left" vertical="center" wrapText="1"/>
    </xf>
    <xf numFmtId="0" fontId="9" fillId="13" borderId="21" xfId="0" applyFont="1" applyFill="1" applyBorder="1" applyAlignment="1">
      <alignment horizontal="center" vertical="center" wrapText="1"/>
    </xf>
    <xf numFmtId="43" fontId="9" fillId="13" borderId="21" xfId="2" applyFont="1" applyFill="1" applyBorder="1" applyAlignment="1">
      <alignment horizontal="center" vertical="center" wrapText="1"/>
    </xf>
    <xf numFmtId="43" fontId="9" fillId="13" borderId="22" xfId="2" applyFont="1" applyFill="1" applyBorder="1" applyAlignment="1">
      <alignment horizontal="center" vertical="center" wrapText="1"/>
    </xf>
    <xf numFmtId="2" fontId="9" fillId="16" borderId="23" xfId="0" applyNumberFormat="1" applyFont="1" applyFill="1" applyBorder="1" applyAlignment="1">
      <alignment horizontal="center" vertical="center"/>
    </xf>
    <xf numFmtId="164" fontId="9" fillId="14" borderId="21" xfId="0" applyNumberFormat="1" applyFont="1" applyFill="1" applyBorder="1" applyAlignment="1">
      <alignment horizontal="center" vertical="center"/>
    </xf>
    <xf numFmtId="164" fontId="15" fillId="20" borderId="21" xfId="0" applyNumberFormat="1" applyFont="1" applyFill="1" applyBorder="1" applyAlignment="1">
      <alignment horizontal="center" vertical="center"/>
    </xf>
    <xf numFmtId="164" fontId="9" fillId="14" borderId="22" xfId="0" applyNumberFormat="1" applyFont="1" applyFill="1" applyBorder="1" applyAlignment="1">
      <alignment horizontal="center" vertical="center"/>
    </xf>
    <xf numFmtId="4" fontId="9" fillId="16" borderId="24" xfId="0" applyNumberFormat="1" applyFont="1" applyFill="1" applyBorder="1" applyAlignment="1">
      <alignment horizontal="center" vertical="center"/>
    </xf>
    <xf numFmtId="164" fontId="9" fillId="15" borderId="25" xfId="0" applyNumberFormat="1" applyFont="1" applyFill="1" applyBorder="1" applyAlignment="1">
      <alignment horizontal="center" vertical="center"/>
    </xf>
    <xf numFmtId="4" fontId="9" fillId="16" borderId="25" xfId="0" applyNumberFormat="1" applyFont="1" applyFill="1" applyBorder="1" applyAlignment="1">
      <alignment horizontal="center" vertical="center"/>
    </xf>
    <xf numFmtId="4" fontId="9" fillId="16" borderId="22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5" fillId="21" borderId="0" xfId="0" applyFont="1" applyFill="1" applyAlignment="1">
      <alignment horizontal="left" vertical="center" wrapText="1"/>
    </xf>
    <xf numFmtId="0" fontId="6" fillId="21" borderId="0" xfId="0" applyFont="1" applyFill="1" applyAlignment="1">
      <alignment horizontal="left" vertical="center" wrapText="1"/>
    </xf>
    <xf numFmtId="0" fontId="0" fillId="2" borderId="0" xfId="0" applyFill="1" applyAlignment="1">
      <alignment vertical="center"/>
    </xf>
    <xf numFmtId="0" fontId="8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6" fillId="21" borderId="0" xfId="0" applyFont="1" applyFill="1" applyAlignment="1">
      <alignment horizontal="left" vertical="center" wrapText="1"/>
    </xf>
    <xf numFmtId="0" fontId="5" fillId="21" borderId="0" xfId="0" applyFont="1" applyFill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vertical="center"/>
    </xf>
    <xf numFmtId="0" fontId="3" fillId="2" borderId="8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/>
    </xf>
    <xf numFmtId="0" fontId="0" fillId="2" borderId="8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9" fillId="0" borderId="0" xfId="0" applyFont="1" applyAlignment="1">
      <alignment vertical="center"/>
    </xf>
    <xf numFmtId="0" fontId="11" fillId="3" borderId="0" xfId="0" applyFont="1" applyFill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11" borderId="6" xfId="0" applyFont="1" applyFill="1" applyBorder="1" applyAlignment="1">
      <alignment horizontal="center" vertical="center" wrapText="1"/>
    </xf>
    <xf numFmtId="0" fontId="11" fillId="12" borderId="6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/>
    </xf>
    <xf numFmtId="0" fontId="12" fillId="7" borderId="6" xfId="0" applyFont="1" applyFill="1" applyBorder="1" applyAlignment="1">
      <alignment horizontal="center" vertical="center" wrapText="1"/>
    </xf>
    <xf numFmtId="0" fontId="12" fillId="8" borderId="6" xfId="0" applyFont="1" applyFill="1" applyBorder="1" applyAlignment="1">
      <alignment horizontal="center" vertical="center" wrapText="1"/>
    </xf>
    <xf numFmtId="0" fontId="12" fillId="9" borderId="6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3" fillId="13" borderId="13" xfId="0" applyFont="1" applyFill="1" applyBorder="1" applyAlignment="1">
      <alignment horizontal="center" vertical="center" wrapText="1"/>
    </xf>
    <xf numFmtId="0" fontId="13" fillId="13" borderId="20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3" fillId="13" borderId="6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8" fontId="11" fillId="12" borderId="9" xfId="0" applyNumberFormat="1" applyFont="1" applyFill="1" applyBorder="1" applyAlignment="1">
      <alignment horizontal="center" vertical="center"/>
    </xf>
    <xf numFmtId="8" fontId="11" fillId="12" borderId="12" xfId="0" applyNumberFormat="1" applyFont="1" applyFill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10" borderId="6" xfId="0" applyFont="1" applyFill="1" applyBorder="1" applyAlignment="1">
      <alignment horizontal="center" vertical="center" wrapText="1"/>
    </xf>
    <xf numFmtId="0" fontId="10" fillId="10" borderId="6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8" fontId="11" fillId="4" borderId="4" xfId="0" applyNumberFormat="1" applyFont="1" applyFill="1" applyBorder="1" applyAlignment="1">
      <alignment horizontal="center" vertical="center"/>
    </xf>
    <xf numFmtId="8" fontId="11" fillId="4" borderId="7" xfId="0" applyNumberFormat="1" applyFont="1" applyFill="1" applyBorder="1" applyAlignment="1">
      <alignment horizontal="center" vertical="center"/>
    </xf>
    <xf numFmtId="8" fontId="11" fillId="3" borderId="6" xfId="0" applyNumberFormat="1" applyFont="1" applyFill="1" applyBorder="1" applyAlignment="1">
      <alignment horizontal="center" vertical="center"/>
    </xf>
    <xf numFmtId="8" fontId="11" fillId="12" borderId="4" xfId="0" applyNumberFormat="1" applyFont="1" applyFill="1" applyBorder="1" applyAlignment="1">
      <alignment horizontal="center" vertical="center"/>
    </xf>
    <xf numFmtId="8" fontId="11" fillId="12" borderId="7" xfId="0" applyNumberFormat="1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8" fontId="11" fillId="12" borderId="11" xfId="0" applyNumberFormat="1" applyFont="1" applyFill="1" applyBorder="1" applyAlignment="1">
      <alignment horizontal="center" vertical="center"/>
    </xf>
    <xf numFmtId="8" fontId="2" fillId="2" borderId="6" xfId="0" applyNumberFormat="1" applyFont="1" applyFill="1" applyBorder="1" applyAlignment="1">
      <alignment horizontal="center" vertical="center"/>
    </xf>
  </cellXfs>
  <cellStyles count="3">
    <cellStyle name="Normal" xfId="0" builtinId="0"/>
    <cellStyle name="Porcentagem" xfId="1" builtinId="5"/>
    <cellStyle name="Vírgula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4"/>
  <sheetViews>
    <sheetView tabSelected="1" topLeftCell="M4" zoomScaleNormal="100" workbookViewId="0">
      <selection activeCell="V11" sqref="V11"/>
    </sheetView>
  </sheetViews>
  <sheetFormatPr defaultRowHeight="15" x14ac:dyDescent="0.25"/>
  <cols>
    <col min="1" max="2" width="9.140625" style="60"/>
    <col min="3" max="4" width="32" style="60" customWidth="1"/>
    <col min="5" max="5" width="17.140625" style="73" customWidth="1"/>
    <col min="6" max="6" width="17.5703125" style="60" customWidth="1"/>
    <col min="7" max="7" width="17.85546875" style="60" customWidth="1"/>
    <col min="8" max="8" width="16.5703125" style="60" customWidth="1"/>
    <col min="9" max="10" width="13.28515625" style="60" customWidth="1"/>
    <col min="11" max="14" width="12.140625" style="60" customWidth="1"/>
    <col min="15" max="15" width="9.140625" style="60"/>
    <col min="16" max="16" width="14.7109375" style="60" customWidth="1"/>
    <col min="17" max="17" width="13.85546875" style="60" customWidth="1"/>
    <col min="18" max="18" width="22.85546875" style="60" customWidth="1"/>
    <col min="19" max="19" width="17.5703125" style="60" customWidth="1"/>
    <col min="20" max="20" width="22" style="60" customWidth="1"/>
    <col min="21" max="21" width="13.5703125" style="60" bestFit="1" customWidth="1"/>
    <col min="22" max="22" width="19.140625" style="60" customWidth="1"/>
    <col min="23" max="23" width="15.85546875" style="60" customWidth="1"/>
    <col min="24" max="24" width="13.5703125" style="60" customWidth="1"/>
    <col min="25" max="16384" width="9.140625" style="60"/>
  </cols>
  <sheetData>
    <row r="1" spans="1:24" x14ac:dyDescent="0.25">
      <c r="A1" s="79"/>
      <c r="B1" s="79"/>
      <c r="C1" s="57"/>
      <c r="D1" s="57"/>
      <c r="E1" s="57"/>
      <c r="F1" s="58"/>
      <c r="G1" s="57"/>
      <c r="H1" s="57"/>
      <c r="I1" s="57"/>
      <c r="J1" s="57"/>
      <c r="K1" s="59"/>
      <c r="L1" s="59"/>
      <c r="M1" s="59"/>
      <c r="N1" s="59"/>
      <c r="O1" s="59"/>
      <c r="P1" s="59"/>
      <c r="Q1" s="57"/>
      <c r="R1" s="57"/>
      <c r="S1" s="57"/>
      <c r="T1" s="57"/>
      <c r="U1" s="57"/>
      <c r="V1" s="57"/>
      <c r="W1" s="57"/>
      <c r="X1" s="57"/>
    </row>
    <row r="2" spans="1:24" x14ac:dyDescent="0.25">
      <c r="A2" s="79"/>
      <c r="B2" s="79"/>
      <c r="C2" s="57"/>
      <c r="D2" s="57"/>
      <c r="E2" s="57"/>
      <c r="F2" s="58"/>
      <c r="G2" s="57"/>
      <c r="H2" s="57"/>
      <c r="I2" s="57"/>
      <c r="J2" s="57"/>
      <c r="K2" s="59"/>
      <c r="L2" s="59"/>
      <c r="M2" s="59"/>
      <c r="N2" s="59"/>
      <c r="O2" s="59"/>
      <c r="P2" s="59"/>
      <c r="Q2" s="57"/>
      <c r="R2" s="57"/>
      <c r="S2" s="57"/>
      <c r="T2" s="57"/>
      <c r="U2" s="57"/>
      <c r="V2" s="57"/>
      <c r="W2" s="57"/>
      <c r="X2" s="57"/>
    </row>
    <row r="3" spans="1:24" x14ac:dyDescent="0.25">
      <c r="A3" s="79"/>
      <c r="B3" s="79"/>
      <c r="C3" s="57"/>
      <c r="D3" s="57"/>
      <c r="E3" s="57"/>
      <c r="F3" s="58"/>
      <c r="G3" s="57"/>
      <c r="H3" s="57"/>
      <c r="I3" s="57"/>
      <c r="J3" s="57"/>
      <c r="K3" s="59"/>
      <c r="L3" s="59"/>
      <c r="M3" s="59"/>
      <c r="N3" s="59"/>
      <c r="O3" s="59"/>
      <c r="P3" s="59"/>
      <c r="Q3" s="57"/>
      <c r="R3" s="57"/>
      <c r="S3" s="57"/>
      <c r="T3" s="57"/>
      <c r="U3" s="57"/>
      <c r="V3" s="57"/>
      <c r="W3" s="57"/>
      <c r="X3" s="57"/>
    </row>
    <row r="4" spans="1:24" x14ac:dyDescent="0.25">
      <c r="A4" s="79"/>
      <c r="B4" s="79"/>
      <c r="C4" s="57"/>
      <c r="D4" s="57"/>
      <c r="E4" s="57"/>
      <c r="F4" s="58"/>
      <c r="G4" s="57"/>
      <c r="H4" s="57"/>
      <c r="I4" s="57"/>
      <c r="J4" s="57"/>
      <c r="K4" s="59"/>
      <c r="L4" s="59"/>
      <c r="M4" s="59"/>
      <c r="N4" s="59"/>
      <c r="O4" s="59"/>
      <c r="P4" s="59"/>
      <c r="Q4" s="57"/>
      <c r="R4" s="57"/>
      <c r="S4" s="57"/>
      <c r="T4" s="57"/>
      <c r="U4" s="57"/>
      <c r="V4" s="57"/>
      <c r="W4" s="57"/>
      <c r="X4" s="57"/>
    </row>
    <row r="5" spans="1:24" x14ac:dyDescent="0.25">
      <c r="A5" s="79"/>
      <c r="B5" s="79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</row>
    <row r="6" spans="1:24" x14ac:dyDescent="0.25">
      <c r="A6" s="57"/>
      <c r="B6" s="57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57"/>
      <c r="X6" s="57"/>
    </row>
    <row r="7" spans="1:24" x14ac:dyDescent="0.25">
      <c r="A7" s="79"/>
      <c r="B7" s="79"/>
      <c r="C7" s="61"/>
      <c r="D7" s="61"/>
      <c r="E7" s="62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2"/>
      <c r="V7" s="62"/>
      <c r="W7" s="57"/>
      <c r="X7" s="57"/>
    </row>
    <row r="8" spans="1:24" ht="15" customHeight="1" x14ac:dyDescent="0.25">
      <c r="A8" s="57"/>
      <c r="B8" s="85" t="s">
        <v>58</v>
      </c>
      <c r="C8" s="85" t="s">
        <v>2</v>
      </c>
      <c r="D8" s="75" t="s">
        <v>60</v>
      </c>
      <c r="E8" s="97" t="s">
        <v>3</v>
      </c>
      <c r="F8" s="75" t="s">
        <v>63</v>
      </c>
      <c r="G8" s="82" t="s">
        <v>4</v>
      </c>
      <c r="H8" s="83"/>
      <c r="I8" s="83"/>
      <c r="J8" s="63"/>
      <c r="K8" s="82" t="s">
        <v>5</v>
      </c>
      <c r="L8" s="83"/>
      <c r="M8" s="83"/>
      <c r="N8" s="83"/>
      <c r="O8" s="83"/>
      <c r="P8" s="84"/>
      <c r="Q8" s="90" t="s">
        <v>6</v>
      </c>
      <c r="R8" s="91"/>
      <c r="S8" s="90" t="s">
        <v>7</v>
      </c>
      <c r="T8" s="91"/>
      <c r="U8" s="90" t="s">
        <v>8</v>
      </c>
      <c r="V8" s="91"/>
      <c r="W8" s="75" t="s">
        <v>9</v>
      </c>
      <c r="X8" s="85" t="s">
        <v>10</v>
      </c>
    </row>
    <row r="9" spans="1:24" x14ac:dyDescent="0.25">
      <c r="A9" s="88"/>
      <c r="B9" s="86"/>
      <c r="C9" s="86"/>
      <c r="D9" s="76"/>
      <c r="E9" s="98"/>
      <c r="F9" s="92"/>
      <c r="G9" s="78" t="s">
        <v>11</v>
      </c>
      <c r="H9" s="78" t="s">
        <v>12</v>
      </c>
      <c r="I9" s="78" t="s">
        <v>13</v>
      </c>
      <c r="J9" s="78" t="s">
        <v>14</v>
      </c>
      <c r="K9" s="65"/>
      <c r="L9" s="64"/>
      <c r="M9" s="65"/>
      <c r="N9" s="65"/>
      <c r="O9" s="65"/>
      <c r="P9" s="78" t="s">
        <v>64</v>
      </c>
      <c r="Q9" s="78" t="s">
        <v>15</v>
      </c>
      <c r="R9" s="78" t="s">
        <v>16</v>
      </c>
      <c r="S9" s="78" t="s">
        <v>15</v>
      </c>
      <c r="T9" s="78" t="s">
        <v>16</v>
      </c>
      <c r="U9" s="78" t="s">
        <v>15</v>
      </c>
      <c r="V9" s="78" t="s">
        <v>17</v>
      </c>
      <c r="W9" s="92"/>
      <c r="X9" s="86"/>
    </row>
    <row r="10" spans="1:24" ht="37.5" customHeight="1" x14ac:dyDescent="0.25">
      <c r="A10" s="88"/>
      <c r="B10" s="87"/>
      <c r="C10" s="87"/>
      <c r="D10" s="77"/>
      <c r="E10" s="99"/>
      <c r="F10" s="93"/>
      <c r="G10" s="96"/>
      <c r="H10" s="89"/>
      <c r="I10" s="89"/>
      <c r="J10" s="89"/>
      <c r="K10" s="67"/>
      <c r="L10" s="66"/>
      <c r="M10" s="67"/>
      <c r="N10" s="67"/>
      <c r="O10" s="67"/>
      <c r="P10" s="77"/>
      <c r="Q10" s="89"/>
      <c r="R10" s="89"/>
      <c r="S10" s="89"/>
      <c r="T10" s="89"/>
      <c r="U10" s="89"/>
      <c r="V10" s="89"/>
      <c r="W10" s="93"/>
      <c r="X10" s="87"/>
    </row>
    <row r="11" spans="1:24" ht="154.5" customHeight="1" x14ac:dyDescent="0.25">
      <c r="A11" s="57"/>
      <c r="B11" s="68">
        <v>1</v>
      </c>
      <c r="C11" s="74" t="s">
        <v>59</v>
      </c>
      <c r="D11" s="74" t="s">
        <v>61</v>
      </c>
      <c r="E11" s="1" t="s">
        <v>62</v>
      </c>
      <c r="F11" s="69">
        <v>1</v>
      </c>
      <c r="G11" s="2">
        <v>30599</v>
      </c>
      <c r="H11" s="2" t="s">
        <v>65</v>
      </c>
      <c r="I11" s="2">
        <v>42884.32</v>
      </c>
      <c r="J11" s="3"/>
      <c r="K11" s="6"/>
      <c r="L11" s="6"/>
      <c r="M11" s="6"/>
      <c r="N11" s="6"/>
      <c r="O11" s="6"/>
      <c r="P11" s="56">
        <v>22000</v>
      </c>
      <c r="Q11" s="4">
        <f>ROUND(AVERAGE(G11:P11),2)</f>
        <v>31827.77</v>
      </c>
      <c r="R11" s="143">
        <f>Q11*F11</f>
        <v>31827.77</v>
      </c>
      <c r="S11" s="4">
        <f>ROUND(MEDIAN(G11:P11),2)</f>
        <v>30599</v>
      </c>
      <c r="T11" s="143">
        <f>S11*F11</f>
        <v>30599</v>
      </c>
      <c r="U11" s="4">
        <f>SMALL(G11:P11,1)</f>
        <v>22000</v>
      </c>
      <c r="V11" s="143">
        <f>U11*F11</f>
        <v>22000</v>
      </c>
      <c r="W11" s="70">
        <f>STDEVP(G11:P11)</f>
        <v>8570.1465718361833</v>
      </c>
      <c r="X11" s="5">
        <f t="shared" ref="X11" si="0">W11/Q11</f>
        <v>0.2692663222034149</v>
      </c>
    </row>
    <row r="12" spans="1:24" ht="15" customHeight="1" x14ac:dyDescent="0.25">
      <c r="A12" s="79"/>
      <c r="B12" s="79"/>
      <c r="C12" s="81"/>
      <c r="D12" s="81"/>
      <c r="E12" s="81"/>
      <c r="F12" s="81"/>
      <c r="G12" s="81"/>
      <c r="H12" s="81"/>
      <c r="I12" s="81"/>
      <c r="J12" s="81"/>
      <c r="K12" s="81"/>
      <c r="L12" s="71"/>
      <c r="M12" s="71"/>
      <c r="N12" s="71"/>
      <c r="O12" s="71"/>
      <c r="P12" s="71"/>
      <c r="Q12" s="57"/>
      <c r="R12" s="57"/>
      <c r="S12" s="57"/>
      <c r="T12" s="57"/>
      <c r="U12" s="57"/>
      <c r="V12" s="57"/>
      <c r="W12" s="57"/>
      <c r="X12" s="57"/>
    </row>
    <row r="13" spans="1:24" ht="15" customHeight="1" x14ac:dyDescent="0.25">
      <c r="A13" s="79"/>
      <c r="B13" s="79"/>
      <c r="C13" s="80"/>
      <c r="D13" s="80"/>
      <c r="E13" s="80"/>
      <c r="F13" s="80"/>
      <c r="G13" s="80"/>
      <c r="H13" s="80"/>
      <c r="I13" s="80"/>
      <c r="J13" s="72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</row>
    <row r="14" spans="1:24" ht="68.25" customHeight="1" x14ac:dyDescent="0.25">
      <c r="C14" s="94" t="s">
        <v>66</v>
      </c>
      <c r="D14" s="94"/>
      <c r="E14" s="94"/>
      <c r="F14" s="94"/>
      <c r="G14" s="94"/>
      <c r="H14" s="94"/>
      <c r="I14" s="94"/>
      <c r="J14" s="94"/>
    </row>
  </sheetData>
  <mergeCells count="36">
    <mergeCell ref="J9:J10"/>
    <mergeCell ref="C14:J14"/>
    <mergeCell ref="C6:V6"/>
    <mergeCell ref="G9:G10"/>
    <mergeCell ref="A1:B1"/>
    <mergeCell ref="A2:B2"/>
    <mergeCell ref="A3:B3"/>
    <mergeCell ref="A4:B4"/>
    <mergeCell ref="A5:B5"/>
    <mergeCell ref="V9:V10"/>
    <mergeCell ref="A7:B7"/>
    <mergeCell ref="C8:C10"/>
    <mergeCell ref="E8:E10"/>
    <mergeCell ref="F8:F10"/>
    <mergeCell ref="B8:B10"/>
    <mergeCell ref="K8:P8"/>
    <mergeCell ref="X8:X10"/>
    <mergeCell ref="A9:A10"/>
    <mergeCell ref="H9:H10"/>
    <mergeCell ref="I9:I10"/>
    <mergeCell ref="Q9:Q10"/>
    <mergeCell ref="R9:R10"/>
    <mergeCell ref="S9:S10"/>
    <mergeCell ref="T9:T10"/>
    <mergeCell ref="U9:U10"/>
    <mergeCell ref="G8:I8"/>
    <mergeCell ref="Q8:R8"/>
    <mergeCell ref="S8:T8"/>
    <mergeCell ref="U8:V8"/>
    <mergeCell ref="W8:W10"/>
    <mergeCell ref="D8:D10"/>
    <mergeCell ref="P9:P10"/>
    <mergeCell ref="A13:B13"/>
    <mergeCell ref="C13:I13"/>
    <mergeCell ref="A12:B12"/>
    <mergeCell ref="C12:K1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26"/>
  <sheetViews>
    <sheetView workbookViewId="0">
      <selection activeCell="B26" sqref="B26:R26"/>
    </sheetView>
  </sheetViews>
  <sheetFormatPr defaultRowHeight="12" x14ac:dyDescent="0.2"/>
  <cols>
    <col min="1" max="1" width="7.140625" style="9" customWidth="1"/>
    <col min="2" max="2" width="7.5703125" style="9" customWidth="1"/>
    <col min="3" max="3" width="33.7109375" style="9" customWidth="1"/>
    <col min="4" max="4" width="13.28515625" style="28" customWidth="1"/>
    <col min="5" max="5" width="13.28515625" style="29" customWidth="1"/>
    <col min="6" max="6" width="13.28515625" style="30" customWidth="1"/>
    <col min="7" max="10" width="13.140625" style="9" customWidth="1"/>
    <col min="11" max="11" width="13.140625" style="9" bestFit="1" customWidth="1"/>
    <col min="12" max="12" width="13.7109375" style="9" bestFit="1" customWidth="1"/>
    <col min="13" max="13" width="12.5703125" style="9" bestFit="1" customWidth="1"/>
    <col min="14" max="14" width="14.7109375" style="9" customWidth="1"/>
    <col min="15" max="20" width="15.42578125" style="9" customWidth="1"/>
    <col min="21" max="22" width="9.140625" style="30"/>
    <col min="23" max="16384" width="9.140625" style="9"/>
  </cols>
  <sheetData>
    <row r="1" spans="1:22" x14ac:dyDescent="0.2">
      <c r="A1" s="100"/>
      <c r="B1" s="100"/>
      <c r="C1" s="7"/>
      <c r="D1" s="7"/>
      <c r="E1" s="8"/>
      <c r="F1" s="8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8"/>
      <c r="V1" s="8"/>
    </row>
    <row r="2" spans="1:22" x14ac:dyDescent="0.2">
      <c r="A2" s="7"/>
      <c r="B2" s="101" t="s">
        <v>27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8"/>
      <c r="V2" s="8"/>
    </row>
    <row r="3" spans="1:22" x14ac:dyDescent="0.2">
      <c r="A3" s="100"/>
      <c r="B3" s="100"/>
      <c r="C3" s="10"/>
      <c r="D3" s="11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1"/>
      <c r="T3" s="11"/>
      <c r="U3" s="8"/>
      <c r="V3" s="8"/>
    </row>
    <row r="4" spans="1:22" ht="34.5" customHeight="1" x14ac:dyDescent="0.2">
      <c r="A4" s="102" t="s">
        <v>0</v>
      </c>
      <c r="B4" s="102" t="s">
        <v>1</v>
      </c>
      <c r="C4" s="102" t="s">
        <v>2</v>
      </c>
      <c r="D4" s="103" t="s">
        <v>3</v>
      </c>
      <c r="E4" s="103" t="s">
        <v>28</v>
      </c>
      <c r="F4" s="103" t="s">
        <v>29</v>
      </c>
      <c r="G4" s="104" t="s">
        <v>4</v>
      </c>
      <c r="H4" s="104"/>
      <c r="I4" s="104"/>
      <c r="J4" s="104"/>
      <c r="K4" s="110" t="s">
        <v>30</v>
      </c>
      <c r="L4" s="110"/>
      <c r="M4" s="110"/>
      <c r="N4" s="110"/>
      <c r="O4" s="111" t="s">
        <v>31</v>
      </c>
      <c r="P4" s="111"/>
      <c r="Q4" s="112" t="s">
        <v>7</v>
      </c>
      <c r="R4" s="112"/>
      <c r="S4" s="113" t="s">
        <v>8</v>
      </c>
      <c r="T4" s="113"/>
      <c r="U4" s="114" t="s">
        <v>9</v>
      </c>
      <c r="V4" s="105" t="s">
        <v>10</v>
      </c>
    </row>
    <row r="5" spans="1:22" x14ac:dyDescent="0.2">
      <c r="A5" s="102"/>
      <c r="B5" s="102"/>
      <c r="C5" s="102"/>
      <c r="D5" s="103"/>
      <c r="E5" s="103"/>
      <c r="F5" s="103"/>
      <c r="G5" s="126" t="s">
        <v>32</v>
      </c>
      <c r="H5" s="126" t="s">
        <v>33</v>
      </c>
      <c r="I5" s="126" t="s">
        <v>34</v>
      </c>
      <c r="J5" s="126" t="s">
        <v>35</v>
      </c>
      <c r="K5" s="108" t="s">
        <v>36</v>
      </c>
      <c r="L5" s="108" t="s">
        <v>37</v>
      </c>
      <c r="M5" s="108" t="s">
        <v>38</v>
      </c>
      <c r="N5" s="108" t="s">
        <v>39</v>
      </c>
      <c r="O5" s="109" t="s">
        <v>15</v>
      </c>
      <c r="P5" s="109" t="s">
        <v>40</v>
      </c>
      <c r="Q5" s="103" t="s">
        <v>15</v>
      </c>
      <c r="R5" s="103" t="s">
        <v>40</v>
      </c>
      <c r="S5" s="119" t="s">
        <v>15</v>
      </c>
      <c r="T5" s="119" t="s">
        <v>40</v>
      </c>
      <c r="U5" s="115"/>
      <c r="V5" s="106"/>
    </row>
    <row r="6" spans="1:22" ht="59.25" customHeight="1" x14ac:dyDescent="0.2">
      <c r="A6" s="102"/>
      <c r="B6" s="102"/>
      <c r="C6" s="102"/>
      <c r="D6" s="103"/>
      <c r="E6" s="103"/>
      <c r="F6" s="103"/>
      <c r="G6" s="127"/>
      <c r="H6" s="126"/>
      <c r="I6" s="126"/>
      <c r="J6" s="126"/>
      <c r="K6" s="108"/>
      <c r="L6" s="108"/>
      <c r="M6" s="108"/>
      <c r="N6" s="108"/>
      <c r="O6" s="109"/>
      <c r="P6" s="109"/>
      <c r="Q6" s="103"/>
      <c r="R6" s="103"/>
      <c r="S6" s="119"/>
      <c r="T6" s="119"/>
      <c r="U6" s="116"/>
      <c r="V6" s="107"/>
    </row>
    <row r="7" spans="1:22" ht="30" customHeight="1" x14ac:dyDescent="0.2">
      <c r="A7" s="120">
        <v>1</v>
      </c>
      <c r="B7" s="12">
        <v>1</v>
      </c>
      <c r="C7" s="13" t="s">
        <v>18</v>
      </c>
      <c r="D7" s="14" t="s">
        <v>19</v>
      </c>
      <c r="E7" s="15">
        <v>175210.56</v>
      </c>
      <c r="F7" s="15">
        <f>(E7*24)</f>
        <v>4205053.4399999995</v>
      </c>
      <c r="G7" s="16">
        <v>9.69</v>
      </c>
      <c r="H7" s="16">
        <v>10.25</v>
      </c>
      <c r="I7" s="16">
        <v>6.95</v>
      </c>
      <c r="J7" s="16">
        <v>12.8</v>
      </c>
      <c r="K7" s="17">
        <v>4.84</v>
      </c>
      <c r="L7" s="17">
        <v>5.5</v>
      </c>
      <c r="M7" s="18" t="s">
        <v>41</v>
      </c>
      <c r="N7" s="19" t="s">
        <v>42</v>
      </c>
      <c r="O7" s="20">
        <f>AVERAGE(G7,H7,I7,J7,K7,L7)</f>
        <v>8.3383333333333329</v>
      </c>
      <c r="P7" s="20">
        <f t="shared" ref="P7:P18" si="0">(O7*F7)</f>
        <v>35063137.267199993</v>
      </c>
      <c r="Q7" s="21">
        <f>MEDIAN(G7,H7,I7,J7,K7,L7)</f>
        <v>8.32</v>
      </c>
      <c r="R7" s="21">
        <f t="shared" ref="R7:R18" si="1">Q7*F7</f>
        <v>34986044.620799996</v>
      </c>
      <c r="S7" s="22">
        <f>SMALL(G7:L7,1)</f>
        <v>4.84</v>
      </c>
      <c r="T7" s="22">
        <f t="shared" ref="T7:T18" si="2">S7*F7</f>
        <v>20352458.649599995</v>
      </c>
      <c r="U7" s="23">
        <f>STDEVP(G7,H7,I7,J7,K7,L7)</f>
        <v>2.8169097528241056</v>
      </c>
      <c r="V7" s="24">
        <f t="shared" ref="V7:V18" si="3">U7/O7</f>
        <v>0.33782647445422015</v>
      </c>
    </row>
    <row r="8" spans="1:22" ht="36" customHeight="1" x14ac:dyDescent="0.2">
      <c r="A8" s="120"/>
      <c r="B8" s="12">
        <v>2</v>
      </c>
      <c r="C8" s="13" t="s">
        <v>43</v>
      </c>
      <c r="D8" s="14" t="s">
        <v>20</v>
      </c>
      <c r="E8" s="15">
        <v>5256.32</v>
      </c>
      <c r="F8" s="15">
        <f>(E8*24)</f>
        <v>126151.67999999999</v>
      </c>
      <c r="G8" s="16">
        <v>14.27</v>
      </c>
      <c r="H8" s="16">
        <v>20.88</v>
      </c>
      <c r="I8" s="16">
        <v>9.25</v>
      </c>
      <c r="J8" s="16">
        <v>15.5</v>
      </c>
      <c r="K8" s="17">
        <v>6.75</v>
      </c>
      <c r="L8" s="18" t="s">
        <v>41</v>
      </c>
      <c r="M8" s="18" t="s">
        <v>41</v>
      </c>
      <c r="N8" s="19" t="s">
        <v>42</v>
      </c>
      <c r="O8" s="20">
        <f>AVERAGE(G8,H8,I8,J8,K8)</f>
        <v>13.330000000000002</v>
      </c>
      <c r="P8" s="20">
        <f t="shared" si="0"/>
        <v>1681601.8944000001</v>
      </c>
      <c r="Q8" s="21">
        <f>MEDIAN(G8,H8,I8,J8,K8)</f>
        <v>14.27</v>
      </c>
      <c r="R8" s="21">
        <f t="shared" si="1"/>
        <v>1800184.4735999999</v>
      </c>
      <c r="S8" s="22">
        <f>SMALL(G8:K8,1)</f>
        <v>6.75</v>
      </c>
      <c r="T8" s="22">
        <f t="shared" si="2"/>
        <v>851523.84</v>
      </c>
      <c r="U8" s="23">
        <f>STDEVP(G8,H8,I8,J8,K8)</f>
        <v>4.9505110847264993</v>
      </c>
      <c r="V8" s="24">
        <f t="shared" si="3"/>
        <v>0.37138117664864956</v>
      </c>
    </row>
    <row r="9" spans="1:22" ht="36" customHeight="1" x14ac:dyDescent="0.2">
      <c r="A9" s="120"/>
      <c r="B9" s="12">
        <v>3</v>
      </c>
      <c r="C9" s="13" t="s">
        <v>21</v>
      </c>
      <c r="D9" s="14" t="s">
        <v>22</v>
      </c>
      <c r="E9" s="15">
        <v>207</v>
      </c>
      <c r="F9" s="15">
        <f>(E9*24)</f>
        <v>4968</v>
      </c>
      <c r="G9" s="16">
        <v>571.41999999999996</v>
      </c>
      <c r="H9" s="16">
        <v>669.99</v>
      </c>
      <c r="I9" s="16">
        <v>499.65</v>
      </c>
      <c r="J9" s="16">
        <v>423</v>
      </c>
      <c r="K9" s="18" t="s">
        <v>41</v>
      </c>
      <c r="L9" s="18" t="s">
        <v>41</v>
      </c>
      <c r="M9" s="18" t="s">
        <v>41</v>
      </c>
      <c r="N9" s="19" t="s">
        <v>42</v>
      </c>
      <c r="O9" s="20">
        <f>AVERAGE(G9,H9,I9,J9)</f>
        <v>541.01499999999999</v>
      </c>
      <c r="P9" s="20">
        <f t="shared" si="0"/>
        <v>2687762.52</v>
      </c>
      <c r="Q9" s="21">
        <f>MEDIAN(G9,H9,I9,J9)</f>
        <v>535.53499999999997</v>
      </c>
      <c r="R9" s="21">
        <f t="shared" si="1"/>
        <v>2660537.88</v>
      </c>
      <c r="S9" s="22">
        <f>SMALL(G9:J9,1)</f>
        <v>423</v>
      </c>
      <c r="T9" s="22">
        <f t="shared" si="2"/>
        <v>2101464</v>
      </c>
      <c r="U9" s="23">
        <f>STDEVP(G9,H9,I9,J9)</f>
        <v>91.101067639188301</v>
      </c>
      <c r="V9" s="24">
        <f t="shared" si="3"/>
        <v>0.16838917153718161</v>
      </c>
    </row>
    <row r="10" spans="1:22" ht="38.25" customHeight="1" x14ac:dyDescent="0.2">
      <c r="A10" s="120"/>
      <c r="B10" s="12">
        <v>4</v>
      </c>
      <c r="C10" s="13" t="s">
        <v>23</v>
      </c>
      <c r="D10" s="14" t="s">
        <v>22</v>
      </c>
      <c r="E10" s="15">
        <v>258.75</v>
      </c>
      <c r="F10" s="15">
        <f>(E10*24)</f>
        <v>6210</v>
      </c>
      <c r="G10" s="16">
        <v>2099</v>
      </c>
      <c r="H10" s="16">
        <v>2048.86</v>
      </c>
      <c r="I10" s="16">
        <v>1420</v>
      </c>
      <c r="J10" s="16">
        <v>1822.38</v>
      </c>
      <c r="K10" s="18" t="s">
        <v>41</v>
      </c>
      <c r="L10" s="17">
        <v>1185.22</v>
      </c>
      <c r="M10" s="18" t="s">
        <v>41</v>
      </c>
      <c r="N10" s="17">
        <v>1297</v>
      </c>
      <c r="O10" s="20">
        <f>AVERAGE(G10,H10,I10,J10,L10)</f>
        <v>1715.0920000000001</v>
      </c>
      <c r="P10" s="20">
        <f t="shared" si="0"/>
        <v>10650721.32</v>
      </c>
      <c r="Q10" s="21">
        <f>MEDIAN(G10,H10,I10,J10,L10,N10)</f>
        <v>1621.19</v>
      </c>
      <c r="R10" s="21">
        <f t="shared" si="1"/>
        <v>10067589.9</v>
      </c>
      <c r="S10" s="22">
        <f>SMALL(G10:N10,1)</f>
        <v>1185.22</v>
      </c>
      <c r="T10" s="22">
        <f t="shared" si="2"/>
        <v>7360216.2000000002</v>
      </c>
      <c r="U10" s="23">
        <f>STDEVP(G10,H10,I10,J10,L10,N10)</f>
        <v>361.43422725764833</v>
      </c>
      <c r="V10" s="24">
        <f t="shared" si="3"/>
        <v>0.21073751568874924</v>
      </c>
    </row>
    <row r="11" spans="1:22" ht="36" customHeight="1" x14ac:dyDescent="0.2">
      <c r="A11" s="120"/>
      <c r="B11" s="12">
        <v>5</v>
      </c>
      <c r="C11" s="13" t="s">
        <v>44</v>
      </c>
      <c r="D11" s="14" t="s">
        <v>24</v>
      </c>
      <c r="E11" s="15">
        <v>1</v>
      </c>
      <c r="F11" s="15">
        <v>24</v>
      </c>
      <c r="G11" s="16">
        <v>243816.61</v>
      </c>
      <c r="H11" s="16">
        <v>160054.79</v>
      </c>
      <c r="I11" s="16">
        <v>125000</v>
      </c>
      <c r="J11" s="16">
        <v>308790</v>
      </c>
      <c r="K11" s="18" t="s">
        <v>41</v>
      </c>
      <c r="L11" s="18" t="s">
        <v>41</v>
      </c>
      <c r="M11" s="18" t="s">
        <v>41</v>
      </c>
      <c r="N11" s="19" t="s">
        <v>42</v>
      </c>
      <c r="O11" s="20">
        <f>AVERAGE(G11,H11,I11,J11)</f>
        <v>209415.35</v>
      </c>
      <c r="P11" s="20">
        <f t="shared" si="0"/>
        <v>5025968.4000000004</v>
      </c>
      <c r="Q11" s="21">
        <f>MEDIAN(G11,H11,I11,J11)</f>
        <v>201935.7</v>
      </c>
      <c r="R11" s="21">
        <f t="shared" si="1"/>
        <v>4846456.8000000007</v>
      </c>
      <c r="S11" s="22">
        <f>SMALL(G11:J11,1)</f>
        <v>125000</v>
      </c>
      <c r="T11" s="22">
        <f t="shared" si="2"/>
        <v>3000000</v>
      </c>
      <c r="U11" s="23">
        <f>STDEVP(G11:J11)</f>
        <v>71800.389886382516</v>
      </c>
      <c r="V11" s="24">
        <f t="shared" si="3"/>
        <v>0.34286116030359054</v>
      </c>
    </row>
    <row r="12" spans="1:22" ht="36.75" customHeight="1" x14ac:dyDescent="0.2">
      <c r="A12" s="120"/>
      <c r="B12" s="12">
        <v>6</v>
      </c>
      <c r="C12" s="13" t="s">
        <v>25</v>
      </c>
      <c r="D12" s="14" t="s">
        <v>26</v>
      </c>
      <c r="E12" s="15" t="s">
        <v>45</v>
      </c>
      <c r="F12" s="15">
        <v>2</v>
      </c>
      <c r="G12" s="16">
        <v>46000</v>
      </c>
      <c r="H12" s="16">
        <v>41450</v>
      </c>
      <c r="I12" s="16">
        <v>25000</v>
      </c>
      <c r="J12" s="16">
        <v>15000</v>
      </c>
      <c r="K12" s="18" t="s">
        <v>41</v>
      </c>
      <c r="L12" s="17">
        <v>36288.15</v>
      </c>
      <c r="M12" s="18" t="s">
        <v>41</v>
      </c>
      <c r="N12" s="19" t="s">
        <v>42</v>
      </c>
      <c r="O12" s="20">
        <f>AVERAGE(G12,H12,I12,L12,J12)</f>
        <v>32747.629999999997</v>
      </c>
      <c r="P12" s="20">
        <f t="shared" si="0"/>
        <v>65495.259999999995</v>
      </c>
      <c r="Q12" s="21">
        <f>MEDIAN(G12,H12,I12,L12,J12)</f>
        <v>36288.15</v>
      </c>
      <c r="R12" s="21">
        <f t="shared" si="1"/>
        <v>72576.3</v>
      </c>
      <c r="S12" s="22">
        <f>SMALL(G12:L12,1)</f>
        <v>15000</v>
      </c>
      <c r="T12" s="22">
        <f t="shared" si="2"/>
        <v>30000</v>
      </c>
      <c r="U12" s="25">
        <f>STDEVP(G12:J12,L12)</f>
        <v>11303.946013123039</v>
      </c>
      <c r="V12" s="26">
        <f t="shared" si="3"/>
        <v>0.34518363659058809</v>
      </c>
    </row>
    <row r="13" spans="1:22" x14ac:dyDescent="0.2">
      <c r="A13" s="7"/>
      <c r="B13" s="121" t="s">
        <v>46</v>
      </c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27"/>
      <c r="N13" s="27"/>
      <c r="O13" s="123">
        <f>SUM(P7:P12)</f>
        <v>55174686.661599994</v>
      </c>
      <c r="P13" s="124"/>
      <c r="Q13" s="121"/>
      <c r="R13" s="122"/>
      <c r="S13" s="122"/>
      <c r="T13" s="125"/>
      <c r="U13" s="8"/>
      <c r="V13" s="8"/>
    </row>
    <row r="14" spans="1:22" x14ac:dyDescent="0.2">
      <c r="A14" s="7"/>
      <c r="B14" s="128" t="s">
        <v>47</v>
      </c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129"/>
      <c r="P14" s="130"/>
      <c r="Q14" s="131">
        <f>SUM(R7:R12)</f>
        <v>54433389.974399999</v>
      </c>
      <c r="R14" s="132"/>
      <c r="S14" s="128"/>
      <c r="T14" s="130"/>
      <c r="U14" s="8"/>
      <c r="V14" s="8"/>
    </row>
    <row r="15" spans="1:22" x14ac:dyDescent="0.2">
      <c r="A15" s="7"/>
      <c r="B15" s="128" t="s">
        <v>48</v>
      </c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9"/>
      <c r="P15" s="129"/>
      <c r="Q15" s="129"/>
      <c r="R15" s="130"/>
      <c r="S15" s="133">
        <f>SUM(T7:T12)</f>
        <v>33695662.689599991</v>
      </c>
      <c r="T15" s="133"/>
      <c r="U15" s="8"/>
      <c r="V15" s="8"/>
    </row>
    <row r="16" spans="1:22" ht="12.75" thickBot="1" x14ac:dyDescent="0.25"/>
    <row r="17" spans="1:22" ht="48" x14ac:dyDescent="0.2">
      <c r="A17" s="117">
        <v>2</v>
      </c>
      <c r="B17" s="31">
        <v>7</v>
      </c>
      <c r="C17" s="32" t="s">
        <v>49</v>
      </c>
      <c r="D17" s="33" t="s">
        <v>24</v>
      </c>
      <c r="E17" s="34">
        <v>1</v>
      </c>
      <c r="F17" s="35">
        <v>24</v>
      </c>
      <c r="G17" s="36" t="s">
        <v>50</v>
      </c>
      <c r="H17" s="16">
        <v>53640.56</v>
      </c>
      <c r="I17" s="16">
        <v>16000</v>
      </c>
      <c r="J17" s="37">
        <v>101170.33</v>
      </c>
      <c r="K17" s="38" t="s">
        <v>41</v>
      </c>
      <c r="L17" s="39" t="s">
        <v>41</v>
      </c>
      <c r="M17" s="40">
        <v>77720</v>
      </c>
      <c r="N17" s="41">
        <v>16330.96</v>
      </c>
      <c r="O17" s="42">
        <f>AVERAGE(H17,I17,J17,M17)</f>
        <v>62132.722500000003</v>
      </c>
      <c r="P17" s="20">
        <f t="shared" si="0"/>
        <v>1491185.34</v>
      </c>
      <c r="Q17" s="21">
        <f>MEDIAN(H17,I17,J17,M17,N17)</f>
        <v>53640.56</v>
      </c>
      <c r="R17" s="21">
        <f t="shared" si="1"/>
        <v>1287373.44</v>
      </c>
      <c r="S17" s="22">
        <f>SMALL(G17:N17,1)</f>
        <v>16000</v>
      </c>
      <c r="T17" s="22">
        <f t="shared" si="2"/>
        <v>384000</v>
      </c>
      <c r="U17" s="25">
        <f>STDEVP(H17,I17,J17,M17,N17)</f>
        <v>33602.035911115847</v>
      </c>
      <c r="V17" s="26">
        <f t="shared" si="3"/>
        <v>0.54081061571245082</v>
      </c>
    </row>
    <row r="18" spans="1:22" ht="48.75" thickBot="1" x14ac:dyDescent="0.25">
      <c r="A18" s="118"/>
      <c r="B18" s="43">
        <v>8</v>
      </c>
      <c r="C18" s="44" t="s">
        <v>51</v>
      </c>
      <c r="D18" s="45" t="s">
        <v>24</v>
      </c>
      <c r="E18" s="46">
        <v>1</v>
      </c>
      <c r="F18" s="47">
        <v>24</v>
      </c>
      <c r="G18" s="48" t="s">
        <v>50</v>
      </c>
      <c r="H18" s="49">
        <v>48296.77</v>
      </c>
      <c r="I18" s="50">
        <v>2000</v>
      </c>
      <c r="J18" s="51">
        <v>23588.33</v>
      </c>
      <c r="K18" s="52" t="s">
        <v>41</v>
      </c>
      <c r="L18" s="53">
        <v>17020</v>
      </c>
      <c r="M18" s="54" t="s">
        <v>41</v>
      </c>
      <c r="N18" s="55" t="s">
        <v>42</v>
      </c>
      <c r="O18" s="42">
        <f>AVERAGE(H18,J18,L18)</f>
        <v>29635.033333333336</v>
      </c>
      <c r="P18" s="20">
        <f t="shared" si="0"/>
        <v>711240.8</v>
      </c>
      <c r="Q18" s="21">
        <f>MEDIAN(H18,J18,L18)</f>
        <v>23588.33</v>
      </c>
      <c r="R18" s="21">
        <f t="shared" si="1"/>
        <v>566119.92000000004</v>
      </c>
      <c r="S18" s="22">
        <f>L18</f>
        <v>17020</v>
      </c>
      <c r="T18" s="22">
        <f t="shared" si="2"/>
        <v>408480</v>
      </c>
      <c r="U18" s="25">
        <f>STDEVP(H18,J18,L18)</f>
        <v>13465.537526323335</v>
      </c>
      <c r="V18" s="26">
        <f t="shared" si="3"/>
        <v>0.45437902413888515</v>
      </c>
    </row>
    <row r="19" spans="1:22" x14ac:dyDescent="0.2">
      <c r="A19" s="7"/>
      <c r="B19" s="121" t="s">
        <v>52</v>
      </c>
      <c r="C19" s="122"/>
      <c r="D19" s="122"/>
      <c r="E19" s="122"/>
      <c r="F19" s="122"/>
      <c r="G19" s="122"/>
      <c r="H19" s="122"/>
      <c r="I19" s="122"/>
      <c r="J19" s="122"/>
      <c r="K19" s="122"/>
      <c r="L19" s="122"/>
      <c r="M19" s="27"/>
      <c r="N19" s="27"/>
      <c r="O19" s="134">
        <f>SUM(P17:P18)</f>
        <v>2202426.14</v>
      </c>
      <c r="P19" s="135"/>
      <c r="Q19" s="128"/>
      <c r="R19" s="129"/>
      <c r="S19" s="129"/>
      <c r="T19" s="130"/>
      <c r="U19" s="8"/>
      <c r="V19" s="8"/>
    </row>
    <row r="20" spans="1:22" x14ac:dyDescent="0.2">
      <c r="A20" s="7"/>
      <c r="B20" s="128" t="s">
        <v>53</v>
      </c>
      <c r="C20" s="129"/>
      <c r="D20" s="129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30"/>
      <c r="Q20" s="131">
        <f>SUM(R17:R18)</f>
        <v>1853493.3599999999</v>
      </c>
      <c r="R20" s="132"/>
      <c r="S20" s="128"/>
      <c r="T20" s="130"/>
      <c r="U20" s="8"/>
      <c r="V20" s="8"/>
    </row>
    <row r="21" spans="1:22" x14ac:dyDescent="0.2">
      <c r="A21" s="7"/>
      <c r="B21" s="128" t="s">
        <v>54</v>
      </c>
      <c r="C21" s="129"/>
      <c r="D21" s="129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129"/>
      <c r="Q21" s="129"/>
      <c r="R21" s="130"/>
      <c r="S21" s="133">
        <f>SUM(T17:T18)</f>
        <v>792480</v>
      </c>
      <c r="T21" s="133"/>
      <c r="U21" s="8"/>
      <c r="V21" s="8"/>
    </row>
    <row r="23" spans="1:22" x14ac:dyDescent="0.2">
      <c r="B23" s="136" t="s">
        <v>27</v>
      </c>
      <c r="C23" s="137"/>
      <c r="D23" s="137"/>
      <c r="E23" s="137"/>
      <c r="F23" s="137"/>
      <c r="G23" s="137"/>
      <c r="H23" s="137"/>
      <c r="I23" s="137"/>
      <c r="J23" s="137"/>
      <c r="K23" s="137"/>
      <c r="L23" s="137"/>
      <c r="M23" s="137"/>
      <c r="N23" s="137"/>
      <c r="O23" s="137"/>
      <c r="P23" s="137"/>
      <c r="Q23" s="137"/>
      <c r="R23" s="137"/>
      <c r="S23" s="137"/>
      <c r="T23" s="138"/>
    </row>
    <row r="24" spans="1:22" x14ac:dyDescent="0.2">
      <c r="A24" s="7"/>
      <c r="B24" s="139" t="s">
        <v>55</v>
      </c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1"/>
      <c r="O24" s="142">
        <f>SUM(O13,O19)</f>
        <v>57377112.801599994</v>
      </c>
      <c r="P24" s="124"/>
      <c r="Q24" s="121"/>
      <c r="R24" s="122"/>
      <c r="S24" s="122"/>
      <c r="T24" s="125"/>
      <c r="U24" s="8"/>
      <c r="V24" s="8"/>
    </row>
    <row r="25" spans="1:22" x14ac:dyDescent="0.2">
      <c r="A25" s="7"/>
      <c r="B25" s="121" t="s">
        <v>56</v>
      </c>
      <c r="C25" s="122"/>
      <c r="D25" s="122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9"/>
      <c r="P25" s="130"/>
      <c r="Q25" s="131">
        <f>SUM(Q14,Q20)</f>
        <v>56286883.334399998</v>
      </c>
      <c r="R25" s="132"/>
      <c r="S25" s="128"/>
      <c r="T25" s="130"/>
      <c r="U25" s="8"/>
      <c r="V25" s="8"/>
    </row>
    <row r="26" spans="1:22" x14ac:dyDescent="0.2">
      <c r="A26" s="7"/>
      <c r="B26" s="128" t="s">
        <v>57</v>
      </c>
      <c r="C26" s="129"/>
      <c r="D26" s="129"/>
      <c r="E26" s="129"/>
      <c r="F26" s="129"/>
      <c r="G26" s="129"/>
      <c r="H26" s="129"/>
      <c r="I26" s="129"/>
      <c r="J26" s="129"/>
      <c r="K26" s="129"/>
      <c r="L26" s="129"/>
      <c r="M26" s="129"/>
      <c r="N26" s="129"/>
      <c r="O26" s="129"/>
      <c r="P26" s="129"/>
      <c r="Q26" s="129"/>
      <c r="R26" s="130"/>
      <c r="S26" s="133">
        <f>SUM(S15,S21)</f>
        <v>34488142.689599991</v>
      </c>
      <c r="T26" s="133"/>
      <c r="U26" s="8"/>
      <c r="V26" s="8"/>
    </row>
  </sheetData>
  <mergeCells count="57">
    <mergeCell ref="B26:R26"/>
    <mergeCell ref="S26:T26"/>
    <mergeCell ref="B23:T23"/>
    <mergeCell ref="B24:N24"/>
    <mergeCell ref="O24:P24"/>
    <mergeCell ref="Q24:T24"/>
    <mergeCell ref="B25:P25"/>
    <mergeCell ref="Q25:R25"/>
    <mergeCell ref="S25:T25"/>
    <mergeCell ref="B20:P20"/>
    <mergeCell ref="Q20:R20"/>
    <mergeCell ref="S20:T20"/>
    <mergeCell ref="B21:R21"/>
    <mergeCell ref="S21:T21"/>
    <mergeCell ref="Q14:R14"/>
    <mergeCell ref="S14:T14"/>
    <mergeCell ref="B15:R15"/>
    <mergeCell ref="S15:T15"/>
    <mergeCell ref="B19:L19"/>
    <mergeCell ref="O19:P19"/>
    <mergeCell ref="Q19:T19"/>
    <mergeCell ref="A17:A18"/>
    <mergeCell ref="Q5:Q6"/>
    <mergeCell ref="R5:R6"/>
    <mergeCell ref="S5:S6"/>
    <mergeCell ref="T5:T6"/>
    <mergeCell ref="A7:A12"/>
    <mergeCell ref="B13:L13"/>
    <mergeCell ref="O13:P13"/>
    <mergeCell ref="Q13:T13"/>
    <mergeCell ref="G5:G6"/>
    <mergeCell ref="H5:H6"/>
    <mergeCell ref="I5:I6"/>
    <mergeCell ref="J5:J6"/>
    <mergeCell ref="K5:K6"/>
    <mergeCell ref="L5:L6"/>
    <mergeCell ref="B14:P14"/>
    <mergeCell ref="V4:V6"/>
    <mergeCell ref="M5:M6"/>
    <mergeCell ref="N5:N6"/>
    <mergeCell ref="O5:O6"/>
    <mergeCell ref="P5:P6"/>
    <mergeCell ref="K4:N4"/>
    <mergeCell ref="O4:P4"/>
    <mergeCell ref="Q4:R4"/>
    <mergeCell ref="S4:T4"/>
    <mergeCell ref="U4:U6"/>
    <mergeCell ref="A1:B1"/>
    <mergeCell ref="B2:T2"/>
    <mergeCell ref="A3:B3"/>
    <mergeCell ref="A4:A6"/>
    <mergeCell ref="B4:B6"/>
    <mergeCell ref="C4:C6"/>
    <mergeCell ref="D4:D6"/>
    <mergeCell ref="E4:E6"/>
    <mergeCell ref="F4:F6"/>
    <mergeCell ref="G4:J4"/>
  </mergeCell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07086B2102BA344895646C9C47523B9" ma:contentTypeVersion="15" ma:contentTypeDescription="Crie um novo documento." ma:contentTypeScope="" ma:versionID="2e1b712d3f2e981f9b5b5ebb35e8720c">
  <xsd:schema xmlns:xsd="http://www.w3.org/2001/XMLSchema" xmlns:xs="http://www.w3.org/2001/XMLSchema" xmlns:p="http://schemas.microsoft.com/office/2006/metadata/properties" xmlns:ns2="590a398d-a296-4ff5-a3cb-87dd62136246" xmlns:ns3="d00ef3cb-ae70-4b0a-a1f4-68babaaed87d" targetNamespace="http://schemas.microsoft.com/office/2006/metadata/properties" ma:root="true" ma:fieldsID="5a7520aea4f7a4420677ca0ecc2e727b" ns2:_="" ns3:_="">
    <xsd:import namespace="590a398d-a296-4ff5-a3cb-87dd62136246"/>
    <xsd:import namespace="d00ef3cb-ae70-4b0a-a1f4-68babaaed87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0a398d-a296-4ff5-a3cb-87dd621362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1aaa609d-6bd8-45d7-bc9e-4bcaf31c6a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0ef3cb-ae70-4b0a-a1f4-68babaaed87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108650ea-0012-49a3-8c8c-612260cc23e5}" ma:internalName="TaxCatchAll" ma:showField="CatchAllData" ma:web="d00ef3cb-ae70-4b0a-a1f4-68babaaed87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00ef3cb-ae70-4b0a-a1f4-68babaaed87d" xsi:nil="true"/>
    <lcf76f155ced4ddcb4097134ff3c332f xmlns="590a398d-a296-4ff5-a3cb-87dd6213624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41D1805-B351-4968-B5FE-2FBC51158F0F}"/>
</file>

<file path=customXml/itemProps2.xml><?xml version="1.0" encoding="utf-8"?>
<ds:datastoreItem xmlns:ds="http://schemas.openxmlformats.org/officeDocument/2006/customXml" ds:itemID="{39902CD8-5957-45AA-95D7-E102595FA27A}"/>
</file>

<file path=customXml/itemProps3.xml><?xml version="1.0" encoding="utf-8"?>
<ds:datastoreItem xmlns:ds="http://schemas.openxmlformats.org/officeDocument/2006/customXml" ds:itemID="{ED8FA0FE-9DBE-40D9-9F00-C039CD5DD41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Plan1</vt:lpstr>
      <vt:lpstr>Plan2</vt:lpstr>
    </vt:vector>
  </TitlesOfParts>
  <Manager/>
  <Company>TSE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secomp</dc:creator>
  <cp:keywords/>
  <dc:description/>
  <cp:lastModifiedBy>Cátila da Matta</cp:lastModifiedBy>
  <cp:revision/>
  <dcterms:created xsi:type="dcterms:W3CDTF">2023-12-06T23:50:01Z</dcterms:created>
  <dcterms:modified xsi:type="dcterms:W3CDTF">2025-01-29T16:53:28Z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0x010100107086B2102BA344895646C9C47523B9</vt:lpwstr>
  </property>
</Properties>
</file>